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xr:revisionPtr revIDLastSave="0" documentId="11_B4F0C2D0EC17C5463827C8CE81964C989C889E8A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tatement of Activity" sheetId="1" r:id="rId1"/>
  </sheets>
  <calcPr calcId="0" refMode="R1C1" iterateCount="0" calcOnSave="0" concurrentCalc="0"/>
</workbook>
</file>

<file path=xl/calcChain.xml><?xml version="1.0" encoding="utf-8"?>
<calcChain xmlns="http://schemas.openxmlformats.org/spreadsheetml/2006/main">
  <c r="B77" i="1" l="1"/>
  <c r="B76" i="1"/>
  <c r="B75" i="1"/>
  <c r="B74" i="1"/>
  <c r="B72" i="1"/>
  <c r="B71" i="1"/>
  <c r="B70" i="1"/>
  <c r="B69" i="1"/>
  <c r="B68" i="1"/>
  <c r="B67" i="1"/>
  <c r="B65" i="1"/>
  <c r="B64" i="1"/>
  <c r="B62" i="1"/>
  <c r="B61" i="1"/>
  <c r="B60" i="1"/>
  <c r="B59" i="1"/>
  <c r="B58" i="1"/>
  <c r="B57" i="1"/>
  <c r="B55" i="1"/>
  <c r="B54" i="1"/>
  <c r="B53" i="1"/>
  <c r="B51" i="1"/>
  <c r="B50" i="1"/>
  <c r="B49" i="1"/>
  <c r="B48" i="1"/>
  <c r="B47" i="1"/>
  <c r="B46" i="1"/>
  <c r="B44" i="1"/>
  <c r="B43" i="1"/>
  <c r="B42" i="1"/>
  <c r="B41" i="1"/>
  <c r="B40" i="1"/>
  <c r="B39" i="1"/>
  <c r="B37" i="1"/>
  <c r="B36" i="1"/>
  <c r="B35" i="1"/>
  <c r="B33" i="1"/>
  <c r="B32" i="1"/>
  <c r="B31" i="1"/>
  <c r="B30" i="1"/>
  <c r="B27" i="1"/>
  <c r="B26" i="1"/>
  <c r="B25" i="1"/>
  <c r="B24" i="1"/>
  <c r="B23" i="1"/>
  <c r="B22" i="1"/>
  <c r="B21" i="1"/>
  <c r="B20" i="1"/>
  <c r="B18" i="1"/>
  <c r="B17" i="1"/>
  <c r="B16" i="1"/>
  <c r="B14" i="1"/>
  <c r="B13" i="1"/>
  <c r="B11" i="1"/>
  <c r="B10" i="1"/>
  <c r="B9" i="1"/>
</calcChain>
</file>

<file path=xl/sharedStrings.xml><?xml version="1.0" encoding="utf-8"?>
<sst xmlns="http://schemas.openxmlformats.org/spreadsheetml/2006/main" count="77" uniqueCount="77">
  <si>
    <t>Dispute Resolution Center</t>
  </si>
  <si>
    <t>Statement of Activity</t>
  </si>
  <si>
    <t>February 2023</t>
  </si>
  <si>
    <t>Total</t>
  </si>
  <si>
    <t>Revenue</t>
  </si>
  <si>
    <t xml:space="preserve">   ==Contributed</t>
  </si>
  <si>
    <t xml:space="preserve">      400.0 __Individual Donations</t>
  </si>
  <si>
    <t xml:space="preserve">         402 Major Gifts</t>
  </si>
  <si>
    <t xml:space="preserve">         404 Annual Fund</t>
  </si>
  <si>
    <t xml:space="preserve">      Total 400.0 __Individual Donations</t>
  </si>
  <si>
    <t xml:space="preserve">      420.0 __Grants</t>
  </si>
  <si>
    <t xml:space="preserve">         426 Government</t>
  </si>
  <si>
    <t xml:space="preserve">      Total 420.0 __Grants</t>
  </si>
  <si>
    <t xml:space="preserve">      430.0 __Business &amp; Org (Non Grant)</t>
  </si>
  <si>
    <t xml:space="preserve">         432 Business Donations</t>
  </si>
  <si>
    <t xml:space="preserve">      Total 430.0 __Business &amp; Org (Non Grant)</t>
  </si>
  <si>
    <t xml:space="preserve">   Total ==Contributed</t>
  </si>
  <si>
    <t xml:space="preserve">   ==Earned</t>
  </si>
  <si>
    <t xml:space="preserve">      440.0 __Government</t>
  </si>
  <si>
    <t xml:space="preserve">         446 Local Contract</t>
  </si>
  <si>
    <t xml:space="preserve">      Total 440.0 __Government</t>
  </si>
  <si>
    <t xml:space="preserve">      450.0 __Programs</t>
  </si>
  <si>
    <t xml:space="preserve">      475 Resolution Washington Contracted Services</t>
  </si>
  <si>
    <t xml:space="preserve">   Total ==Earned</t>
  </si>
  <si>
    <t>Total Revenue</t>
  </si>
  <si>
    <t>Gross Profit</t>
  </si>
  <si>
    <t>Expenditures</t>
  </si>
  <si>
    <t xml:space="preserve">   500.0 __Business Expenses</t>
  </si>
  <si>
    <t xml:space="preserve">      501 Licenses &amp; Fees</t>
  </si>
  <si>
    <t xml:space="preserve">      506 Bank &amp; Credit Card Fees</t>
  </si>
  <si>
    <t xml:space="preserve">      508 Dues - Membership Orgs</t>
  </si>
  <si>
    <t xml:space="preserve">   Total 500.0 __Business Expenses</t>
  </si>
  <si>
    <t xml:space="preserve">   510.0 __Supplies</t>
  </si>
  <si>
    <t xml:space="preserve">      511 Office Supplies</t>
  </si>
  <si>
    <t xml:space="preserve">      514 Food - Program</t>
  </si>
  <si>
    <t xml:space="preserve">   Total 510.0 __Supplies</t>
  </si>
  <si>
    <t xml:space="preserve">   520.0 __Advancement</t>
  </si>
  <si>
    <t xml:space="preserve">      520.1 Advertising</t>
  </si>
  <si>
    <t xml:space="preserve">      521 Postage (non-mailhouse)</t>
  </si>
  <si>
    <t xml:space="preserve">      528 Networking</t>
  </si>
  <si>
    <t xml:space="preserve">      528.2 Com. Engmt networking, ext mtg</t>
  </si>
  <si>
    <t xml:space="preserve">      529 Acknowledgements</t>
  </si>
  <si>
    <t xml:space="preserve">   Total 520.0 __Advancement</t>
  </si>
  <si>
    <t xml:space="preserve">   530.0 __Facility</t>
  </si>
  <si>
    <t xml:space="preserve">      531 Room Use2</t>
  </si>
  <si>
    <t xml:space="preserve">      532 Rent</t>
  </si>
  <si>
    <t xml:space="preserve">      534 Phone &amp; Internet</t>
  </si>
  <si>
    <t xml:space="preserve">      536 Janitorial</t>
  </si>
  <si>
    <t xml:space="preserve">      538 Printer Lease</t>
  </si>
  <si>
    <t xml:space="preserve">   Total 530.0 __Facility</t>
  </si>
  <si>
    <t xml:space="preserve">   540.0 __Staff Development</t>
  </si>
  <si>
    <t xml:space="preserve">      542 Professional Development</t>
  </si>
  <si>
    <t xml:space="preserve">      548 Parking &amp; Mileage - Travel</t>
  </si>
  <si>
    <t xml:space="preserve">   Total 540.0 __Staff Development</t>
  </si>
  <si>
    <t xml:space="preserve">   550.0 __Professional Support &amp; Systems</t>
  </si>
  <si>
    <t xml:space="preserve">      550.2 Accounting Services</t>
  </si>
  <si>
    <t xml:space="preserve">      552 Technology support</t>
  </si>
  <si>
    <t xml:space="preserve">      558.2 Volunteer Database</t>
  </si>
  <si>
    <t xml:space="preserve">      558.3 Database (non-client)</t>
  </si>
  <si>
    <t xml:space="preserve">      559 Email Marketing</t>
  </si>
  <si>
    <t xml:space="preserve">   Total 550.0 __Professional Support &amp; Systems</t>
  </si>
  <si>
    <t xml:space="preserve">   560.0 __Personnel Expenses</t>
  </si>
  <si>
    <t xml:space="preserve">      560 Wages</t>
  </si>
  <si>
    <t xml:space="preserve">      564 Taxes</t>
  </si>
  <si>
    <t xml:space="preserve">      566.0 __Company Contributions</t>
  </si>
  <si>
    <t xml:space="preserve">         568 Health Insurance</t>
  </si>
  <si>
    <t xml:space="preserve">         569 Retirement</t>
  </si>
  <si>
    <t xml:space="preserve">      Total 566.0 __Company Contributions</t>
  </si>
  <si>
    <t xml:space="preserve">   Total 560.0 __Personnel Expenses</t>
  </si>
  <si>
    <t>Total Expenditures</t>
  </si>
  <si>
    <t>Net Operating Revenue</t>
  </si>
  <si>
    <t>Other Revenue</t>
  </si>
  <si>
    <t xml:space="preserve">   470 Interest Income</t>
  </si>
  <si>
    <t>Total Other Revenue</t>
  </si>
  <si>
    <t>Net Other Revenue</t>
  </si>
  <si>
    <t>Net Revenue</t>
  </si>
  <si>
    <t>Wednesday, Mar 08, 2023 03:51:12 PM GMT-8 -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</si>
</sst>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1"/>
  <sheetViews>
    <sheetView tabSelected="1" workbookViewId="0"/>
  </sheetViews>
  <sheetFormatPr defaultRowHeight="15"/>
  <cols>
    <col min="1" max="1" width="44.7109375" customWidth="1"/>
    <col min="2" max="2" width="22.28515625" customWidth="1"/>
  </cols>
  <sheetData>
    <row r="1" spans="1:2">
      <c r="A1" s="8" t="s">
        <v>0</v>
      </c>
      <c r="B1" s="10"/>
    </row>
    <row r="2" spans="1:2">
      <c r="A2" s="8" t="s">
        <v>1</v>
      </c>
      <c r="B2" s="10"/>
    </row>
    <row r="3" spans="1:2">
      <c r="A3" s="9" t="s">
        <v>2</v>
      </c>
      <c r="B3" s="10"/>
    </row>
    <row r="5" spans="1:2">
      <c r="A5" s="1"/>
      <c r="B5" s="2" t="s">
        <v>3</v>
      </c>
    </row>
    <row r="6" spans="1:2">
      <c r="A6" s="3" t="s">
        <v>4</v>
      </c>
      <c r="B6" s="4"/>
    </row>
    <row r="7" spans="1:2">
      <c r="A7" s="3" t="s">
        <v>5</v>
      </c>
      <c r="B7" s="4"/>
    </row>
    <row r="8" spans="1:2">
      <c r="A8" s="3" t="s">
        <v>6</v>
      </c>
      <c r="B8" s="4"/>
    </row>
    <row r="9" spans="1:2">
      <c r="A9" s="3" t="s">
        <v>7</v>
      </c>
      <c r="B9" s="5">
        <f>2695.25</f>
        <v>0</v>
      </c>
    </row>
    <row r="10" spans="1:2">
      <c r="A10" s="3" t="s">
        <v>8</v>
      </c>
      <c r="B10" s="5">
        <f>1677.59</f>
        <v>0</v>
      </c>
    </row>
    <row r="11" spans="1:2">
      <c r="A11" s="3" t="s">
        <v>9</v>
      </c>
      <c r="B11" s="6">
        <f>((B8)+(B9))+(B10)</f>
        <v>0</v>
      </c>
    </row>
    <row r="12" spans="1:2">
      <c r="A12" s="3" t="s">
        <v>10</v>
      </c>
      <c r="B12" s="4"/>
    </row>
    <row r="13" spans="1:2">
      <c r="A13" s="3" t="s">
        <v>11</v>
      </c>
      <c r="B13" s="5">
        <f>45610.11</f>
        <v>0</v>
      </c>
    </row>
    <row r="14" spans="1:2">
      <c r="A14" s="3" t="s">
        <v>12</v>
      </c>
      <c r="B14" s="6">
        <f>(B12)+(B13)</f>
        <v>0</v>
      </c>
    </row>
    <row r="15" spans="1:2">
      <c r="A15" s="3" t="s">
        <v>13</v>
      </c>
      <c r="B15" s="4"/>
    </row>
    <row r="16" spans="1:2">
      <c r="A16" s="3" t="s">
        <v>14</v>
      </c>
      <c r="B16" s="5">
        <f>16.01</f>
        <v>0</v>
      </c>
    </row>
    <row r="17" spans="1:2">
      <c r="A17" s="3" t="s">
        <v>15</v>
      </c>
      <c r="B17" s="6">
        <f>(B15)+(B16)</f>
        <v>0</v>
      </c>
    </row>
    <row r="18" spans="1:2">
      <c r="A18" s="3" t="s">
        <v>16</v>
      </c>
      <c r="B18" s="6">
        <f>(((B7)+(B11))+(B14))+(B17)</f>
        <v>0</v>
      </c>
    </row>
    <row r="19" spans="1:2">
      <c r="A19" s="3" t="s">
        <v>17</v>
      </c>
      <c r="B19" s="4"/>
    </row>
    <row r="20" spans="1:2">
      <c r="A20" s="3" t="s">
        <v>18</v>
      </c>
      <c r="B20" s="5">
        <f>35634.45</f>
        <v>0</v>
      </c>
    </row>
    <row r="21" spans="1:2">
      <c r="A21" s="3" t="s">
        <v>19</v>
      </c>
      <c r="B21" s="5">
        <f>1185</f>
        <v>0</v>
      </c>
    </row>
    <row r="22" spans="1:2">
      <c r="A22" s="3" t="s">
        <v>20</v>
      </c>
      <c r="B22" s="6">
        <f>(B20)+(B21)</f>
        <v>0</v>
      </c>
    </row>
    <row r="23" spans="1:2">
      <c r="A23" s="3" t="s">
        <v>21</v>
      </c>
      <c r="B23" s="5">
        <f>15594.64</f>
        <v>0</v>
      </c>
    </row>
    <row r="24" spans="1:2">
      <c r="A24" s="3" t="s">
        <v>22</v>
      </c>
      <c r="B24" s="5">
        <f>11500</f>
        <v>0</v>
      </c>
    </row>
    <row r="25" spans="1:2">
      <c r="A25" s="3" t="s">
        <v>23</v>
      </c>
      <c r="B25" s="6">
        <f>(((B19)+(B22))+(B23))+(B24)</f>
        <v>0</v>
      </c>
    </row>
    <row r="26" spans="1:2">
      <c r="A26" s="3" t="s">
        <v>24</v>
      </c>
      <c r="B26" s="6">
        <f>(B18)+(B25)</f>
        <v>0</v>
      </c>
    </row>
    <row r="27" spans="1:2">
      <c r="A27" s="3" t="s">
        <v>25</v>
      </c>
      <c r="B27" s="6">
        <f>(B26)-(0)</f>
        <v>0</v>
      </c>
    </row>
    <row r="28" spans="1:2">
      <c r="A28" s="3" t="s">
        <v>26</v>
      </c>
      <c r="B28" s="4"/>
    </row>
    <row r="29" spans="1:2">
      <c r="A29" s="3" t="s">
        <v>27</v>
      </c>
      <c r="B29" s="4"/>
    </row>
    <row r="30" spans="1:2">
      <c r="A30" s="3" t="s">
        <v>28</v>
      </c>
      <c r="B30" s="5">
        <f>547.7</f>
        <v>0</v>
      </c>
    </row>
    <row r="31" spans="1:2">
      <c r="A31" s="3" t="s">
        <v>29</v>
      </c>
      <c r="B31" s="5">
        <f>127.8</f>
        <v>0</v>
      </c>
    </row>
    <row r="32" spans="1:2">
      <c r="A32" s="3" t="s">
        <v>30</v>
      </c>
      <c r="B32" s="5">
        <f>60</f>
        <v>0</v>
      </c>
    </row>
    <row r="33" spans="1:2">
      <c r="A33" s="3" t="s">
        <v>31</v>
      </c>
      <c r="B33" s="6">
        <f>(((B29)+(B30))+(B31))+(B32)</f>
        <v>0</v>
      </c>
    </row>
    <row r="34" spans="1:2">
      <c r="A34" s="3" t="s">
        <v>32</v>
      </c>
      <c r="B34" s="4"/>
    </row>
    <row r="35" spans="1:2">
      <c r="A35" s="3" t="s">
        <v>33</v>
      </c>
      <c r="B35" s="5">
        <f>-345.08</f>
        <v>0</v>
      </c>
    </row>
    <row r="36" spans="1:2">
      <c r="A36" s="3" t="s">
        <v>34</v>
      </c>
      <c r="B36" s="5">
        <f>17.96</f>
        <v>0</v>
      </c>
    </row>
    <row r="37" spans="1:2">
      <c r="A37" s="3" t="s">
        <v>35</v>
      </c>
      <c r="B37" s="6">
        <f>((B34)+(B35))+(B36)</f>
        <v>0</v>
      </c>
    </row>
    <row r="38" spans="1:2">
      <c r="A38" s="3" t="s">
        <v>36</v>
      </c>
      <c r="B38" s="4"/>
    </row>
    <row r="39" spans="1:2">
      <c r="A39" s="3" t="s">
        <v>37</v>
      </c>
      <c r="B39" s="5">
        <f>120.78</f>
        <v>0</v>
      </c>
    </row>
    <row r="40" spans="1:2">
      <c r="A40" s="3" t="s">
        <v>38</v>
      </c>
      <c r="B40" s="5">
        <f>133.14</f>
        <v>0</v>
      </c>
    </row>
    <row r="41" spans="1:2">
      <c r="A41" s="3" t="s">
        <v>39</v>
      </c>
      <c r="B41" s="5">
        <f>30</f>
        <v>0</v>
      </c>
    </row>
    <row r="42" spans="1:2">
      <c r="A42" s="3" t="s">
        <v>40</v>
      </c>
      <c r="B42" s="5">
        <f>60</f>
        <v>0</v>
      </c>
    </row>
    <row r="43" spans="1:2">
      <c r="A43" s="3" t="s">
        <v>41</v>
      </c>
      <c r="B43" s="5">
        <f>11.98</f>
        <v>0</v>
      </c>
    </row>
    <row r="44" spans="1:2">
      <c r="A44" s="3" t="s">
        <v>42</v>
      </c>
      <c r="B44" s="6">
        <f>(((((B38)+(B39))+(B40))+(B41))+(B42))+(B43)</f>
        <v>0</v>
      </c>
    </row>
    <row r="45" spans="1:2">
      <c r="A45" s="3" t="s">
        <v>43</v>
      </c>
      <c r="B45" s="4"/>
    </row>
    <row r="46" spans="1:2">
      <c r="A46" s="3" t="s">
        <v>44</v>
      </c>
      <c r="B46" s="5">
        <f>250</f>
        <v>0</v>
      </c>
    </row>
    <row r="47" spans="1:2">
      <c r="A47" s="3" t="s">
        <v>45</v>
      </c>
      <c r="B47" s="5">
        <f>9831.78</f>
        <v>0</v>
      </c>
    </row>
    <row r="48" spans="1:2">
      <c r="A48" s="3" t="s">
        <v>46</v>
      </c>
      <c r="B48" s="5">
        <f>331.99</f>
        <v>0</v>
      </c>
    </row>
    <row r="49" spans="1:2">
      <c r="A49" s="3" t="s">
        <v>47</v>
      </c>
      <c r="B49" s="5">
        <f>280</f>
        <v>0</v>
      </c>
    </row>
    <row r="50" spans="1:2">
      <c r="A50" s="3" t="s">
        <v>48</v>
      </c>
      <c r="B50" s="5">
        <f>160.97</f>
        <v>0</v>
      </c>
    </row>
    <row r="51" spans="1:2">
      <c r="A51" s="3" t="s">
        <v>49</v>
      </c>
      <c r="B51" s="6">
        <f>(((((B45)+(B46))+(B47))+(B48))+(B49))+(B50)</f>
        <v>0</v>
      </c>
    </row>
    <row r="52" spans="1:2">
      <c r="A52" s="3" t="s">
        <v>50</v>
      </c>
      <c r="B52" s="4"/>
    </row>
    <row r="53" spans="1:2">
      <c r="A53" s="3" t="s">
        <v>51</v>
      </c>
      <c r="B53" s="5">
        <f>399.49</f>
        <v>0</v>
      </c>
    </row>
    <row r="54" spans="1:2">
      <c r="A54" s="3" t="s">
        <v>52</v>
      </c>
      <c r="B54" s="5">
        <f>2</f>
        <v>0</v>
      </c>
    </row>
    <row r="55" spans="1:2">
      <c r="A55" s="3" t="s">
        <v>53</v>
      </c>
      <c r="B55" s="6">
        <f>((B52)+(B53))+(B54)</f>
        <v>0</v>
      </c>
    </row>
    <row r="56" spans="1:2">
      <c r="A56" s="3" t="s">
        <v>54</v>
      </c>
      <c r="B56" s="4"/>
    </row>
    <row r="57" spans="1:2">
      <c r="A57" s="3" t="s">
        <v>55</v>
      </c>
      <c r="B57" s="5">
        <f>65</f>
        <v>0</v>
      </c>
    </row>
    <row r="58" spans="1:2">
      <c r="A58" s="3" t="s">
        <v>56</v>
      </c>
      <c r="B58" s="5">
        <f>2900.14</f>
        <v>0</v>
      </c>
    </row>
    <row r="59" spans="1:2">
      <c r="A59" s="3" t="s">
        <v>57</v>
      </c>
      <c r="B59" s="5">
        <f>3.01</f>
        <v>0</v>
      </c>
    </row>
    <row r="60" spans="1:2">
      <c r="A60" s="3" t="s">
        <v>58</v>
      </c>
      <c r="B60" s="5">
        <f>526.26</f>
        <v>0</v>
      </c>
    </row>
    <row r="61" spans="1:2">
      <c r="A61" s="3" t="s">
        <v>59</v>
      </c>
      <c r="B61" s="5">
        <f>946.62</f>
        <v>0</v>
      </c>
    </row>
    <row r="62" spans="1:2">
      <c r="A62" s="3" t="s">
        <v>60</v>
      </c>
      <c r="B62" s="6">
        <f>(((((B56)+(B57))+(B58))+(B59))+(B60))+(B61)</f>
        <v>0</v>
      </c>
    </row>
    <row r="63" spans="1:2">
      <c r="A63" s="3" t="s">
        <v>61</v>
      </c>
      <c r="B63" s="4"/>
    </row>
    <row r="64" spans="1:2">
      <c r="A64" s="3" t="s">
        <v>62</v>
      </c>
      <c r="B64" s="5">
        <f>85977.67</f>
        <v>0</v>
      </c>
    </row>
    <row r="65" spans="1:2">
      <c r="A65" s="3" t="s">
        <v>63</v>
      </c>
      <c r="B65" s="5">
        <f>7125.3</f>
        <v>0</v>
      </c>
    </row>
    <row r="66" spans="1:2">
      <c r="A66" s="3" t="s">
        <v>64</v>
      </c>
      <c r="B66" s="4"/>
    </row>
    <row r="67" spans="1:2">
      <c r="A67" s="3" t="s">
        <v>65</v>
      </c>
      <c r="B67" s="5">
        <f>7765.17</f>
        <v>0</v>
      </c>
    </row>
    <row r="68" spans="1:2">
      <c r="A68" s="3" t="s">
        <v>66</v>
      </c>
      <c r="B68" s="5">
        <f>879.85</f>
        <v>0</v>
      </c>
    </row>
    <row r="69" spans="1:2">
      <c r="A69" s="3" t="s">
        <v>67</v>
      </c>
      <c r="B69" s="6">
        <f>((B66)+(B67))+(B68)</f>
        <v>0</v>
      </c>
    </row>
    <row r="70" spans="1:2">
      <c r="A70" s="3" t="s">
        <v>68</v>
      </c>
      <c r="B70" s="6">
        <f>(((B63)+(B64))+(B65))+(B69)</f>
        <v>0</v>
      </c>
    </row>
    <row r="71" spans="1:2">
      <c r="A71" s="3" t="s">
        <v>69</v>
      </c>
      <c r="B71" s="6">
        <f>((((((B33)+(B37))+(B44))+(B51))+(B55))+(B62))+(B70)</f>
        <v>0</v>
      </c>
    </row>
    <row r="72" spans="1:2">
      <c r="A72" s="3" t="s">
        <v>70</v>
      </c>
      <c r="B72" s="6">
        <f>(B27)-(B71)</f>
        <v>0</v>
      </c>
    </row>
    <row r="73" spans="1:2">
      <c r="A73" s="3" t="s">
        <v>71</v>
      </c>
      <c r="B73" s="4"/>
    </row>
    <row r="74" spans="1:2">
      <c r="A74" s="3" t="s">
        <v>72</v>
      </c>
      <c r="B74" s="5">
        <f>3.72</f>
        <v>0</v>
      </c>
    </row>
    <row r="75" spans="1:2">
      <c r="A75" s="3" t="s">
        <v>73</v>
      </c>
      <c r="B75" s="6">
        <f>B74</f>
        <v>0</v>
      </c>
    </row>
    <row r="76" spans="1:2">
      <c r="A76" s="3" t="s">
        <v>74</v>
      </c>
      <c r="B76" s="6">
        <f>(B75)-(0)</f>
        <v>0</v>
      </c>
    </row>
    <row r="77" spans="1:2">
      <c r="A77" s="3" t="s">
        <v>75</v>
      </c>
      <c r="B77" s="6">
        <f>(B72)+(B76)</f>
        <v>0</v>
      </c>
    </row>
    <row r="78" spans="1:2">
      <c r="A78" s="3"/>
      <c r="B78" s="4"/>
    </row>
    <row r="81" spans="1:2">
      <c r="A81" s="7" t="s">
        <v>76</v>
      </c>
      <c r="B81" s="10"/>
    </row>
  </sheetData>
  <mergeCells count="4">
    <mergeCell ref="A81:B81"/>
    <mergeCell ref="A1:B1"/>
    <mergeCell ref="A2:B2"/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4D79B0EE80B4CB0556D044668E9A3" ma:contentTypeVersion="16" ma:contentTypeDescription="Create a new document." ma:contentTypeScope="" ma:versionID="979f6b5aa90a9a10a0318ec44e234166">
  <xsd:schema xmlns:xsd="http://www.w3.org/2001/XMLSchema" xmlns:xs="http://www.w3.org/2001/XMLSchema" xmlns:p="http://schemas.microsoft.com/office/2006/metadata/properties" xmlns:ns2="033e6bae-c390-454f-91b0-f38dc4d25cc2" xmlns:ns3="85ffd960-f009-44ea-b5cb-52d2d11a867f" targetNamespace="http://schemas.microsoft.com/office/2006/metadata/properties" ma:root="true" ma:fieldsID="608945610e1d96caa6a71984052cf9e5" ns2:_="" ns3:_="">
    <xsd:import namespace="033e6bae-c390-454f-91b0-f38dc4d25cc2"/>
    <xsd:import namespace="85ffd960-f009-44ea-b5cb-52d2d11a86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e6bae-c390-454f-91b0-f38dc4d25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a61ff0a-e208-48f3-88ae-9d60dbb6a3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fd960-f009-44ea-b5cb-52d2d11a86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c83cb0-5823-4ce1-af9a-249dfc10a098}" ma:internalName="TaxCatchAll" ma:showField="CatchAllData" ma:web="85ffd960-f009-44ea-b5cb-52d2d11a8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ffd960-f009-44ea-b5cb-52d2d11a867f" xsi:nil="true"/>
    <lcf76f155ced4ddcb4097134ff3c332f xmlns="033e6bae-c390-454f-91b0-f38dc4d25cc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F571F-3F00-4D3A-B92B-E6C76CB29EAA}"/>
</file>

<file path=customXml/itemProps2.xml><?xml version="1.0" encoding="utf-8"?>
<ds:datastoreItem xmlns:ds="http://schemas.openxmlformats.org/officeDocument/2006/customXml" ds:itemID="{942172EA-9B4E-4BD0-8770-63E0A2C62094}"/>
</file>

<file path=customXml/itemProps3.xml><?xml version="1.0" encoding="utf-8"?>
<ds:datastoreItem xmlns:ds="http://schemas.openxmlformats.org/officeDocument/2006/customXml" ds:itemID="{277389ED-5581-4BC2-8D4D-BFF54E04C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Jody Suhrbier</cp:lastModifiedBy>
  <cp:revision/>
  <dcterms:created xsi:type="dcterms:W3CDTF">2023-03-08T23:51:12Z</dcterms:created>
  <dcterms:modified xsi:type="dcterms:W3CDTF">2023-03-09T01:05:25Z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0x010100C7A4D79B0EE80B4CB0556D044668E9A3</vt:lpwstr>
  </property>
  <property fmtid="{D5CDD505-2E9C-101B-9397-08002B2CF9AE}" pid="3" name="MediaServiceImageTags">
    <vt:lpwstr/>
  </property>
</Properties>
</file>